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ne" sheetId="1" state="visible" r:id="rId2"/>
    <sheet name="Wyniki" sheetId="2" state="visible" r:id="rId3"/>
    <sheet name="Wykresy" sheetId="3" state="visible" r:id="rId4"/>
    <sheet name="Instrukcja" sheetId="4" state="visible" r:id="rId5"/>
  </sheets>
  <definedNames>
    <definedName function="false" hidden="false" name="_xlfn_AGGREGATE" vbProcedure="false"/>
    <definedName function="false" hidden="false" name="_xlfn_AVERAGEIF" vbProcedure="fals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C1" authorId="0">
      <text>
        <r>
          <rPr>
            <sz val="10"/>
            <rFont val="Arial"/>
            <family val="2"/>
            <charset val="238"/>
          </rPr>
          <t xml:space="preserve">Tip: jeśli masz różne etaty, przelicz na stawki godzinowe albo miesięczne w przeliczeniu na FTE (np. suma / FTE).</t>
        </r>
      </text>
    </comment>
  </commentList>
</comments>
</file>

<file path=xl/sharedStrings.xml><?xml version="1.0" encoding="utf-8"?>
<sst xmlns="http://schemas.openxmlformats.org/spreadsheetml/2006/main" count="72" uniqueCount="59">
  <si>
    <t xml:space="preserve">Płeć</t>
  </si>
  <si>
    <t xml:space="preserve">Stanowisko/Grade</t>
  </si>
  <si>
    <t xml:space="preserve">Etat (FTE)</t>
  </si>
  <si>
    <t xml:space="preserve">Wynagrodzenie_brutto_mies</t>
  </si>
  <si>
    <t xml:space="preserve">Premie_i_dodatki_mies</t>
  </si>
  <si>
    <t xml:space="preserve">Lokalizacja</t>
  </si>
  <si>
    <t xml:space="preserve">Forma_umowy</t>
  </si>
  <si>
    <t xml:space="preserve">Staż_lata</t>
  </si>
  <si>
    <t xml:space="preserve">K</t>
  </si>
  <si>
    <t xml:space="preserve">Specjalista (G4)</t>
  </si>
  <si>
    <t xml:space="preserve">Wrocław</t>
  </si>
  <si>
    <t xml:space="preserve">UoP</t>
  </si>
  <si>
    <t xml:space="preserve">M</t>
  </si>
  <si>
    <t xml:space="preserve">Starszy Specjalista (G5)</t>
  </si>
  <si>
    <t xml:space="preserve">Warszawa</t>
  </si>
  <si>
    <t xml:space="preserve">Wskaźnik</t>
  </si>
  <si>
    <t xml:space="preserve">Wynik</t>
  </si>
  <si>
    <t xml:space="preserve">Opis</t>
  </si>
  <si>
    <t xml:space="preserve">Kobiety</t>
  </si>
  <si>
    <t xml:space="preserve">Mężczyźni</t>
  </si>
  <si>
    <t xml:space="preserve">I</t>
  </si>
  <si>
    <t xml:space="preserve">J</t>
  </si>
  <si>
    <t xml:space="preserve">Średnia kobiet</t>
  </si>
  <si>
    <t xml:space="preserve">Średnie miesięczne wynagrodzenie całkowite (brutto) kobiet, obejmujące składniki stałe.</t>
  </si>
  <si>
    <t xml:space="preserve">Średnia</t>
  </si>
  <si>
    <t xml:space="preserve">Kwartyl</t>
  </si>
  <si>
    <t xml:space="preserve">Średnia mężczyzn</t>
  </si>
  <si>
    <t xml:space="preserve">Średnie miesięczne wynagrodzenie całkowite (brutto) mężczyzn, obejmujące składniki stałe.</t>
  </si>
  <si>
    <t xml:space="preserve">Mediana</t>
  </si>
  <si>
    <t xml:space="preserve">Q1</t>
  </si>
  <si>
    <t xml:space="preserve">Luka płacowa (%)</t>
  </si>
  <si>
    <t xml:space="preserve">Procentowa różnica pomiędzy średnim wynagrodzeniem kobiet i mężczyzn; wartość dodatnia oznacza, że kobiety zarabiają mniej.</t>
  </si>
  <si>
    <t xml:space="preserve">Q2 (Mediana)</t>
  </si>
  <si>
    <t xml:space="preserve">Mediana kobiet</t>
  </si>
  <si>
    <t xml:space="preserve">Wartość środkowa wynagrodzeń kobiet – połowa kobiet zarabia mniej, połowa więcej.</t>
  </si>
  <si>
    <t xml:space="preserve">Q3</t>
  </si>
  <si>
    <t xml:space="preserve">Mediana mężczyzn</t>
  </si>
  <si>
    <t xml:space="preserve">Wartość środkowa wynagrodzeń mężczyzn – połowa mężczyzn zarabia mniej, połowa więcej.</t>
  </si>
  <si>
    <t xml:space="preserve">Max</t>
  </si>
  <si>
    <t xml:space="preserve">Luka płacowa mediana (%)</t>
  </si>
  <si>
    <t xml:space="preserve">Różnica procentowa pomiędzy medianą wynagrodzeń kobiet i mężczyzn; bardziej odporna na skrajne wartości niż średnia.</t>
  </si>
  <si>
    <t xml:space="preserve">Średnia premii K</t>
  </si>
  <si>
    <t xml:space="preserve">Średnia wartość miesięcznych premii i dodatków otrzymywanych przez kobiety.</t>
  </si>
  <si>
    <t xml:space="preserve">Średnia premii M</t>
  </si>
  <si>
    <t xml:space="preserve">Średnia wartość miesięcznych premii i dodatków otrzymywanych przez mężczyzn.</t>
  </si>
  <si>
    <t xml:space="preserve">(Q1 – wszyscy)</t>
  </si>
  <si>
    <t xml:space="preserve">Dolny kwartyl (25 %) dla całej populacji pracowników – granica, poniżej której znajduje się 25 % najniżej opłacanych osób.</t>
  </si>
  <si>
    <t xml:space="preserve">Q1 Kobiety</t>
  </si>
  <si>
    <t xml:space="preserve">Dolny kwartyl (25 %) dla kobiet – wskazuje poziom płac poniżej którego mieści się 25 % kobiet.</t>
  </si>
  <si>
    <t xml:space="preserve">Q1 Mężczyźni </t>
  </si>
  <si>
    <t xml:space="preserve">Dolny kwartyl (25 %) dla mężczyzn – wskazuje poziom płac poniżej którego mieści się 25 % mężczyzn.</t>
  </si>
  <si>
    <t xml:space="preserve">Porównanie średnich i median wynagrodzeń </t>
  </si>
  <si>
    <t xml:space="preserve">Rozkład wynagrodzeń wg kwartylów</t>
  </si>
  <si>
    <t xml:space="preserve">Wklej opis krok po kroku:</t>
  </si>
  <si>
    <t xml:space="preserve">Wprowadź dane w arkuszu Dane.</t>
  </si>
  <si>
    <t xml:space="preserve">Otwórz Wyniki – formuły policzą luki.</t>
  </si>
  <si>
    <t xml:space="preserve">Zobacz kolory: czerwony &gt; 5%, żółty 0–5%, zielony &lt; 0.</t>
  </si>
  <si>
    <t xml:space="preserve">W Wykresy kliknij „Odśwież zakres danych”, by zaktualizować grafy.</t>
  </si>
  <si>
    <t xml:space="preserve">Jeśli luka &gt; 5% bez uzasadnienia → zgodnie z Dyrektywą UE 2023/970 należy rozpocząć wspólną ocenę wynagrodzeń.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</si>
</sst>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%"/>
    <numFmt numFmtId="166" formatCode="General"/>
  </numFmts>
  <fonts count="10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Times New Roman"/>
      <family val="1"/>
      <charset val="238"/>
    </font>
    <font>
      <b val="true"/>
      <sz val="10"/>
      <name val="Times New Roman"/>
      <family val="1"/>
      <charset val="238"/>
    </font>
    <font>
      <b val="true"/>
      <sz val="10"/>
      <name val="Arial Black"/>
      <family val="2"/>
      <charset val="1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D7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D320"/>
      <rgbColor rgb="FFFF9900"/>
      <rgbColor rgb="FFFF420E"/>
      <rgbColor rgb="FF666699"/>
      <rgbColor rgb="FF969696"/>
      <rgbColor rgb="FF004586"/>
      <rgbColor rgb="FF579D1C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Wyniki!$E$2</c:f>
              <c:strCache>
                <c:ptCount val="1"/>
                <c:pt idx="0">
                  <c:v>Średnia</c:v>
                </c:pt>
              </c:strCache>
            </c:strRef>
          </c:tx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Wyniki!$F$1:$G$1</c:f>
              <c:strCache>
                <c:ptCount val="2"/>
                <c:pt idx="0">
                  <c:v>Kobiety</c:v>
                </c:pt>
                <c:pt idx="1">
                  <c:v>Mężczyźni</c:v>
                </c:pt>
              </c:strCache>
            </c:strRef>
          </c:cat>
          <c:val>
            <c:numRef>
              <c:f>Wyniki!$F$2:$G$2</c:f>
              <c:numCache>
                <c:formatCode>General</c:formatCode>
                <c:ptCount val="2"/>
                <c:pt idx="0">
                  <c:v>7700</c:v>
                </c:pt>
                <c:pt idx="1">
                  <c:v>8500</c:v>
                </c:pt>
              </c:numCache>
            </c:numRef>
          </c:val>
        </c:ser>
        <c:ser>
          <c:idx val="1"/>
          <c:order val="1"/>
          <c:tx>
            <c:strRef>
              <c:f>Wyniki!$E$3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Wyniki!$F$1:$G$1</c:f>
              <c:strCache>
                <c:ptCount val="2"/>
                <c:pt idx="0">
                  <c:v>Kobiety</c:v>
                </c:pt>
                <c:pt idx="1">
                  <c:v>Mężczyźni</c:v>
                </c:pt>
              </c:strCache>
            </c:strRef>
          </c:cat>
          <c:val>
            <c:numRef>
              <c:f>Wyniki!$F$3:$G$3</c:f>
              <c:numCache>
                <c:formatCode>General</c:formatCode>
                <c:ptCount val="2"/>
                <c:pt idx="0">
                  <c:v>7700</c:v>
                </c:pt>
                <c:pt idx="1">
                  <c:v>8500</c:v>
                </c:pt>
              </c:numCache>
            </c:numRef>
          </c:val>
        </c:ser>
        <c:gapWidth val="100"/>
        <c:overlap val="0"/>
        <c:axId val="64108032"/>
        <c:axId val="68388482"/>
      </c:barChart>
      <c:catAx>
        <c:axId val="6410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68388482"/>
        <c:crossesAt val="0"/>
        <c:auto val="1"/>
        <c:lblAlgn val="ctr"/>
        <c:lblOffset val="100"/>
        <c:noMultiLvlLbl val="0"/>
      </c:catAx>
      <c:valAx>
        <c:axId val="68388482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64108032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Wyniki!$I$3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Wyniki!$J$1:$K$2</c:f>
              <c:multiLvlStrCache>
                <c:ptCount val="2"/>
                <c:lvl>
                  <c:pt idx="0">
                    <c:v>Kobiety</c:v>
                  </c:pt>
                  <c:pt idx="1">
                    <c:v>Mężczyźni</c:v>
                  </c:pt>
                </c:lvl>
                <c:lvl>
                  <c:pt idx="0">
                    <c:v>J</c:v>
                  </c:pt>
                  <c:pt idx="1">
                    <c:v>K</c:v>
                  </c:pt>
                </c:lvl>
              </c:multiLvlStrCache>
            </c:multiLvlStrRef>
          </c:cat>
          <c:val>
            <c:numRef>
              <c:f>Wyniki!$J$3:$K$3</c:f>
              <c:numCache>
                <c:formatCode>General</c:formatCode>
                <c:ptCount val="2"/>
                <c:pt idx="0">
                  <c:v>7450</c:v>
                </c:pt>
                <c:pt idx="1">
                  <c:v>8250</c:v>
                </c:pt>
              </c:numCache>
            </c:numRef>
          </c:val>
        </c:ser>
        <c:ser>
          <c:idx val="1"/>
          <c:order val="1"/>
          <c:tx>
            <c:strRef>
              <c:f>Wyniki!$I$4</c:f>
              <c:strCache>
                <c:ptCount val="1"/>
                <c:pt idx="0">
                  <c:v>Q2 (Mediana)</c:v>
                </c:pt>
              </c:strCache>
            </c:strRef>
          </c:tx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Wyniki!$J$1:$K$2</c:f>
              <c:multiLvlStrCache>
                <c:ptCount val="2"/>
                <c:lvl>
                  <c:pt idx="0">
                    <c:v>Kobiety</c:v>
                  </c:pt>
                  <c:pt idx="1">
                    <c:v>Mężczyźni</c:v>
                  </c:pt>
                </c:lvl>
                <c:lvl>
                  <c:pt idx="0">
                    <c:v>J</c:v>
                  </c:pt>
                  <c:pt idx="1">
                    <c:v>K</c:v>
                  </c:pt>
                </c:lvl>
              </c:multiLvlStrCache>
            </c:multiLvlStrRef>
          </c:cat>
          <c:val>
            <c:numRef>
              <c:f>Wyniki!$J$4:$K$4</c:f>
              <c:numCache>
                <c:formatCode>General</c:formatCode>
                <c:ptCount val="2"/>
                <c:pt idx="0">
                  <c:v>7700</c:v>
                </c:pt>
                <c:pt idx="1">
                  <c:v>8500</c:v>
                </c:pt>
              </c:numCache>
            </c:numRef>
          </c:val>
        </c:ser>
        <c:ser>
          <c:idx val="2"/>
          <c:order val="2"/>
          <c:tx>
            <c:strRef>
              <c:f>Wyniki!$I$5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ffd32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Wyniki!$J$1:$K$2</c:f>
              <c:multiLvlStrCache>
                <c:ptCount val="2"/>
                <c:lvl>
                  <c:pt idx="0">
                    <c:v>Kobiety</c:v>
                  </c:pt>
                  <c:pt idx="1">
                    <c:v>Mężczyźni</c:v>
                  </c:pt>
                </c:lvl>
                <c:lvl>
                  <c:pt idx="0">
                    <c:v>J</c:v>
                  </c:pt>
                  <c:pt idx="1">
                    <c:v>K</c:v>
                  </c:pt>
                </c:lvl>
              </c:multiLvlStrCache>
            </c:multiLvlStrRef>
          </c:cat>
          <c:val>
            <c:numRef>
              <c:f>Wyniki!$J$5:$K$5</c:f>
              <c:numCache>
                <c:formatCode>General</c:formatCode>
                <c:ptCount val="2"/>
                <c:pt idx="0">
                  <c:v>7950</c:v>
                </c:pt>
                <c:pt idx="1">
                  <c:v>8750</c:v>
                </c:pt>
              </c:numCache>
            </c:numRef>
          </c:val>
        </c:ser>
        <c:ser>
          <c:idx val="3"/>
          <c:order val="3"/>
          <c:tx>
            <c:strRef>
              <c:f>Wyniki!$I$6</c:f>
              <c:strCache>
                <c:ptCount val="1"/>
                <c:pt idx="0">
                  <c:v>Max</c:v>
                </c:pt>
              </c:strCache>
            </c:strRef>
          </c:tx>
          <c:spPr>
            <a:solidFill>
              <a:srgbClr val="579d1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Wyniki!$J$1:$K$2</c:f>
              <c:multiLvlStrCache>
                <c:ptCount val="2"/>
                <c:lvl>
                  <c:pt idx="0">
                    <c:v>Kobiety</c:v>
                  </c:pt>
                  <c:pt idx="1">
                    <c:v>Mężczyźni</c:v>
                  </c:pt>
                </c:lvl>
                <c:lvl>
                  <c:pt idx="0">
                    <c:v>J</c:v>
                  </c:pt>
                  <c:pt idx="1">
                    <c:v>K</c:v>
                  </c:pt>
                </c:lvl>
              </c:multiLvlStrCache>
            </c:multiLvlStrRef>
          </c:cat>
          <c:val>
            <c:numRef>
              <c:f>Wyniki!$J$6:$K$6</c:f>
              <c:numCache>
                <c:formatCode>General</c:formatCode>
                <c:ptCount val="2"/>
                <c:pt idx="0">
                  <c:v>8200</c:v>
                </c:pt>
                <c:pt idx="1">
                  <c:v>9000</c:v>
                </c:pt>
              </c:numCache>
            </c:numRef>
          </c:val>
        </c:ser>
        <c:gapWidth val="100"/>
        <c:overlap val="0"/>
        <c:axId val="93851309"/>
        <c:axId val="74331803"/>
      </c:barChart>
      <c:catAx>
        <c:axId val="938513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74331803"/>
        <c:crossesAt val="0"/>
        <c:auto val="1"/>
        <c:lblAlgn val="ctr"/>
        <c:lblOffset val="100"/>
        <c:noMultiLvlLbl val="0"/>
      </c:catAx>
      <c:valAx>
        <c:axId val="7433180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93851309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720</xdr:colOff>
      <xdr:row>1</xdr:row>
      <xdr:rowOff>360</xdr:rowOff>
    </xdr:from>
    <xdr:to>
      <xdr:col>8</xdr:col>
      <xdr:colOff>72000</xdr:colOff>
      <xdr:row>20</xdr:row>
      <xdr:rowOff>151920</xdr:rowOff>
    </xdr:to>
    <xdr:graphicFrame>
      <xdr:nvGraphicFramePr>
        <xdr:cNvPr id="0" name="Chart 1"/>
        <xdr:cNvGraphicFramePr/>
      </xdr:nvGraphicFramePr>
      <xdr:xfrm>
        <a:off x="812160" y="163080"/>
        <a:ext cx="5752080" cy="324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333720</xdr:colOff>
      <xdr:row>0</xdr:row>
      <xdr:rowOff>156960</xdr:rowOff>
    </xdr:from>
    <xdr:to>
      <xdr:col>16</xdr:col>
      <xdr:colOff>405000</xdr:colOff>
      <xdr:row>20</xdr:row>
      <xdr:rowOff>145440</xdr:rowOff>
    </xdr:to>
    <xdr:graphicFrame>
      <xdr:nvGraphicFramePr>
        <xdr:cNvPr id="1" name="Chart 2"/>
        <xdr:cNvGraphicFramePr/>
      </xdr:nvGraphicFramePr>
      <xdr:xfrm>
        <a:off x="7637400" y="156960"/>
        <a:ext cx="575208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5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1" activeCellId="0" sqref="C1"/>
    </sheetView>
  </sheetViews>
  <sheetFormatPr defaultColWidth="11.515625" defaultRowHeight="12.8" zeroHeight="false" outlineLevelRow="0" outlineLevelCol="0"/>
  <cols>
    <col collapsed="false" customWidth="true" hidden="false" outlineLevel="0" max="1" min="1" style="1" width="4.82"/>
    <col collapsed="false" customWidth="true" hidden="false" outlineLevel="0" max="2" min="2" style="1" width="20.9"/>
    <col collapsed="false" customWidth="true" hidden="false" outlineLevel="0" max="3" min="3" style="1" width="10.36"/>
    <col collapsed="false" customWidth="true" hidden="false" outlineLevel="0" max="4" min="4" style="2" width="28.94"/>
    <col collapsed="false" customWidth="true" hidden="false" outlineLevel="0" max="5" min="5" style="2" width="20.08"/>
    <col collapsed="false" customWidth="true" hidden="false" outlineLevel="0" max="6" min="6" style="1" width="14.64"/>
    <col collapsed="false" customWidth="true" hidden="false" outlineLevel="0" max="7" min="7" style="1" width="13.36"/>
    <col collapsed="false" customWidth="true" hidden="false" outlineLevel="0" max="8" min="8" style="1" width="8.9"/>
    <col collapsed="false" customWidth="false" hidden="false" outlineLevel="0" max="257" min="9" style="1" width="11.5"/>
  </cols>
  <sheetData>
    <row r="1" customFormat="false" ht="23.95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customFormat="false" ht="12.8" hidden="false" customHeight="false" outlineLevel="0" collapsed="false">
      <c r="A2" s="4" t="s">
        <v>8</v>
      </c>
      <c r="B2" s="4" t="s">
        <v>9</v>
      </c>
      <c r="C2" s="4" t="n">
        <v>1</v>
      </c>
      <c r="D2" s="5" t="n">
        <v>7200</v>
      </c>
      <c r="E2" s="5" t="n">
        <v>600</v>
      </c>
      <c r="F2" s="4" t="s">
        <v>10</v>
      </c>
      <c r="G2" s="4" t="s">
        <v>11</v>
      </c>
      <c r="H2" s="4" t="n">
        <v>3</v>
      </c>
    </row>
    <row r="3" customFormat="false" ht="12.8" hidden="false" customHeight="false" outlineLevel="0" collapsed="false">
      <c r="A3" s="4" t="s">
        <v>12</v>
      </c>
      <c r="B3" s="4" t="s">
        <v>9</v>
      </c>
      <c r="C3" s="4" t="n">
        <v>1</v>
      </c>
      <c r="D3" s="5" t="n">
        <v>8000</v>
      </c>
      <c r="E3" s="5" t="n">
        <v>500</v>
      </c>
      <c r="F3" s="4" t="s">
        <v>10</v>
      </c>
      <c r="G3" s="4" t="s">
        <v>11</v>
      </c>
      <c r="H3" s="4" t="n">
        <v>4</v>
      </c>
    </row>
    <row r="4" customFormat="false" ht="12.8" hidden="false" customHeight="false" outlineLevel="0" collapsed="false">
      <c r="A4" s="4" t="s">
        <v>8</v>
      </c>
      <c r="B4" s="4" t="s">
        <v>13</v>
      </c>
      <c r="C4" s="4" t="n">
        <v>1</v>
      </c>
      <c r="D4" s="5" t="n">
        <v>8200</v>
      </c>
      <c r="E4" s="5" t="n">
        <v>800</v>
      </c>
      <c r="F4" s="4" t="s">
        <v>14</v>
      </c>
      <c r="G4" s="4" t="s">
        <v>11</v>
      </c>
      <c r="H4" s="4" t="n">
        <v>5</v>
      </c>
    </row>
    <row r="5" customFormat="false" ht="12.8" hidden="false" customHeight="false" outlineLevel="0" collapsed="false">
      <c r="A5" s="4" t="s">
        <v>12</v>
      </c>
      <c r="B5" s="4" t="s">
        <v>13</v>
      </c>
      <c r="C5" s="4" t="n">
        <v>1</v>
      </c>
      <c r="D5" s="5" t="n">
        <v>9000</v>
      </c>
      <c r="E5" s="5" t="n">
        <v>1200</v>
      </c>
      <c r="F5" s="4" t="s">
        <v>14</v>
      </c>
      <c r="G5" s="4" t="s">
        <v>11</v>
      </c>
      <c r="H5" s="4" t="n">
        <v>6</v>
      </c>
    </row>
    <row r="6" customFormat="false" ht="12.8" hidden="false" customHeight="false" outlineLevel="0" collapsed="false">
      <c r="A6" s="6"/>
      <c r="B6" s="6"/>
      <c r="C6" s="6"/>
      <c r="D6" s="7"/>
      <c r="E6" s="7"/>
      <c r="F6" s="6"/>
      <c r="G6" s="6"/>
      <c r="H6" s="6"/>
    </row>
    <row r="7" customFormat="false" ht="12.8" hidden="false" customHeight="false" outlineLevel="0" collapsed="false">
      <c r="A7" s="6"/>
      <c r="B7" s="6"/>
      <c r="C7" s="6"/>
      <c r="D7" s="7"/>
      <c r="E7" s="7"/>
      <c r="F7" s="6"/>
      <c r="G7" s="6"/>
      <c r="H7" s="6"/>
    </row>
    <row r="8" customFormat="false" ht="12.8" hidden="false" customHeight="false" outlineLevel="0" collapsed="false">
      <c r="A8" s="6"/>
      <c r="B8" s="6"/>
      <c r="C8" s="6"/>
      <c r="D8" s="7"/>
      <c r="E8" s="7"/>
      <c r="F8" s="6"/>
      <c r="G8" s="6"/>
      <c r="H8" s="6"/>
    </row>
    <row r="9" customFormat="false" ht="12.8" hidden="false" customHeight="false" outlineLevel="0" collapsed="false">
      <c r="A9" s="6"/>
      <c r="B9" s="6"/>
      <c r="C9" s="6"/>
      <c r="D9" s="7"/>
      <c r="E9" s="7"/>
      <c r="F9" s="6"/>
      <c r="G9" s="6"/>
      <c r="H9" s="6"/>
    </row>
    <row r="10" customFormat="false" ht="12.8" hidden="false" customHeight="false" outlineLevel="0" collapsed="false">
      <c r="A10" s="6"/>
      <c r="B10" s="6"/>
      <c r="C10" s="6"/>
      <c r="D10" s="7"/>
      <c r="E10" s="7"/>
      <c r="F10" s="6"/>
      <c r="G10" s="6"/>
      <c r="H10" s="6"/>
    </row>
    <row r="11" customFormat="false" ht="12.8" hidden="false" customHeight="false" outlineLevel="0" collapsed="false">
      <c r="A11" s="6"/>
      <c r="B11" s="6"/>
      <c r="C11" s="6"/>
      <c r="D11" s="7"/>
      <c r="E11" s="7"/>
      <c r="F11" s="6"/>
      <c r="G11" s="6"/>
      <c r="H11" s="6"/>
    </row>
    <row r="12" customFormat="false" ht="12.8" hidden="false" customHeight="false" outlineLevel="0" collapsed="false">
      <c r="A12" s="6"/>
      <c r="B12" s="6"/>
      <c r="C12" s="6"/>
      <c r="D12" s="7"/>
      <c r="E12" s="7"/>
      <c r="F12" s="6"/>
      <c r="G12" s="6"/>
      <c r="H12" s="6"/>
    </row>
    <row r="13" customFormat="false" ht="12.8" hidden="false" customHeight="false" outlineLevel="0" collapsed="false">
      <c r="A13" s="6"/>
      <c r="B13" s="6"/>
      <c r="C13" s="6"/>
      <c r="D13" s="7"/>
      <c r="E13" s="7"/>
      <c r="F13" s="6"/>
      <c r="G13" s="6"/>
      <c r="H13" s="6"/>
    </row>
    <row r="14" customFormat="false" ht="12.8" hidden="false" customHeight="false" outlineLevel="0" collapsed="false">
      <c r="A14" s="6"/>
      <c r="B14" s="6"/>
      <c r="C14" s="6"/>
      <c r="D14" s="7"/>
      <c r="E14" s="7"/>
      <c r="F14" s="6"/>
      <c r="G14" s="6"/>
      <c r="H14" s="6"/>
    </row>
    <row r="15" customFormat="false" ht="12.8" hidden="false" customHeight="false" outlineLevel="0" collapsed="false">
      <c r="A15" s="6"/>
      <c r="B15" s="6"/>
      <c r="C15" s="6"/>
      <c r="D15" s="7"/>
      <c r="E15" s="7"/>
      <c r="F15" s="6"/>
      <c r="G15" s="6"/>
      <c r="H15" s="6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9" activeCellId="0" sqref="F9"/>
    </sheetView>
  </sheetViews>
  <sheetFormatPr defaultColWidth="11.515625" defaultRowHeight="12.8" zeroHeight="false" outlineLevelRow="0" outlineLevelCol="0"/>
  <cols>
    <col collapsed="false" customWidth="true" hidden="false" outlineLevel="0" max="1" min="1" style="1" width="22.39"/>
    <col collapsed="false" customWidth="true" hidden="false" outlineLevel="0" max="2" min="2" style="2" width="22.88"/>
    <col collapsed="false" customWidth="true" hidden="false" outlineLevel="0" max="3" min="3" style="1" width="26.03"/>
    <col collapsed="false" customWidth="false" hidden="false" outlineLevel="0" max="257" min="4" style="1" width="11.5"/>
  </cols>
  <sheetData>
    <row r="1" customFormat="false" ht="13" hidden="false" customHeight="false" outlineLevel="0" collapsed="false">
      <c r="A1" s="3" t="s">
        <v>15</v>
      </c>
      <c r="B1" s="3" t="s">
        <v>16</v>
      </c>
      <c r="C1" s="3" t="s">
        <v>17</v>
      </c>
      <c r="D1" s="8"/>
      <c r="E1" s="9" t="s">
        <v>15</v>
      </c>
      <c r="F1" s="9" t="s">
        <v>18</v>
      </c>
      <c r="G1" s="9" t="s">
        <v>19</v>
      </c>
      <c r="H1" s="10"/>
      <c r="I1" s="11" t="s">
        <v>20</v>
      </c>
      <c r="J1" s="11" t="s">
        <v>21</v>
      </c>
      <c r="K1" s="11" t="s">
        <v>8</v>
      </c>
    </row>
    <row r="2" customFormat="false" ht="45.3" hidden="false" customHeight="false" outlineLevel="0" collapsed="false">
      <c r="A2" s="4" t="s">
        <v>22</v>
      </c>
      <c r="B2" s="5" t="n">
        <f aca="false">AVERAGEIF(Dane!$A$2:$A$999,"K",Dane!$D$2:$D$999)</f>
        <v>7700</v>
      </c>
      <c r="C2" s="12" t="s">
        <v>23</v>
      </c>
      <c r="D2" s="0"/>
      <c r="E2" s="12" t="s">
        <v>24</v>
      </c>
      <c r="F2" s="12" t="n">
        <f aca="false">B2</f>
        <v>7700</v>
      </c>
      <c r="G2" s="12" t="n">
        <f aca="false">B3</f>
        <v>8500</v>
      </c>
      <c r="H2" s="10"/>
      <c r="I2" s="12" t="s">
        <v>25</v>
      </c>
      <c r="J2" s="12" t="s">
        <v>18</v>
      </c>
      <c r="K2" s="12" t="s">
        <v>19</v>
      </c>
    </row>
    <row r="3" customFormat="false" ht="45.3" hidden="false" customHeight="false" outlineLevel="0" collapsed="false">
      <c r="A3" s="4" t="s">
        <v>26</v>
      </c>
      <c r="B3" s="5" t="n">
        <f aca="false">AVERAGEIF(Dane!$A$2:$A$999,"M",Dane!$D$2:$D$999)</f>
        <v>8500</v>
      </c>
      <c r="C3" s="12" t="s">
        <v>27</v>
      </c>
      <c r="D3" s="13"/>
      <c r="E3" s="12" t="s">
        <v>28</v>
      </c>
      <c r="F3" s="12" t="n">
        <f aca="false">B5</f>
        <v>7700</v>
      </c>
      <c r="G3" s="12" t="n">
        <f aca="false">B6</f>
        <v>8500</v>
      </c>
      <c r="H3" s="14"/>
      <c r="I3" s="12" t="s">
        <v>29</v>
      </c>
      <c r="J3" s="12" t="n">
        <f aca="false" t="array" ref="J3:J3">QUARTILE(IF(Dane!$A$2:$A$999="K",Dane!$D$2:$D$999),1)</f>
        <v>7450</v>
      </c>
      <c r="K3" s="12" t="n">
        <f aca="false" t="array" ref="K3:K3">QUARTILE(IF(Dane!$A$2:$A$999="M",Dane!$D$2:$D$999),1)</f>
        <v>8250</v>
      </c>
    </row>
    <row r="4" customFormat="false" ht="56.65" hidden="false" customHeight="false" outlineLevel="0" collapsed="false">
      <c r="A4" s="15" t="s">
        <v>30</v>
      </c>
      <c r="B4" s="16" t="n">
        <f aca="false">IF(B3&gt;0,(B3-B2)/B3,"")</f>
        <v>0.0941176470588235</v>
      </c>
      <c r="C4" s="12" t="s">
        <v>31</v>
      </c>
      <c r="D4" s="13"/>
      <c r="E4" s="0"/>
      <c r="F4" s="0"/>
      <c r="G4" s="0"/>
      <c r="H4" s="10"/>
      <c r="I4" s="12" t="s">
        <v>32</v>
      </c>
      <c r="J4" s="12" t="n">
        <f aca="false">B5</f>
        <v>7700</v>
      </c>
      <c r="K4" s="12" t="n">
        <f aca="false">B6</f>
        <v>8500</v>
      </c>
    </row>
    <row r="5" customFormat="false" ht="34.65" hidden="false" customHeight="false" outlineLevel="0" collapsed="false">
      <c r="A5" s="4" t="s">
        <v>33</v>
      </c>
      <c r="B5" s="5" t="n">
        <f aca="false">_xlfn.AGGREGATE(12,6,Dane!$D$2:$D$999/(Dane!$A$2:$A$999="K"))</f>
        <v>7700</v>
      </c>
      <c r="C5" s="12" t="s">
        <v>34</v>
      </c>
      <c r="D5" s="13"/>
      <c r="E5" s="13"/>
      <c r="F5" s="13"/>
      <c r="G5" s="13"/>
      <c r="H5" s="10"/>
      <c r="I5" s="12" t="s">
        <v>35</v>
      </c>
      <c r="J5" s="12" t="n">
        <f aca="false" t="array" ref="J5:J5">QUARTILE(IF(Dane!$A$2:$A$999="K",Dane!$D$2:$D$999),3)</f>
        <v>7950</v>
      </c>
      <c r="K5" s="12" t="n">
        <f aca="false" t="array" ref="K5:K5">QUARTILE(IF(Dane!$A$2:$A$999="M",Dane!$D$2:$D$999),3)</f>
        <v>8750</v>
      </c>
    </row>
    <row r="6" customFormat="false" ht="34.65" hidden="false" customHeight="false" outlineLevel="0" collapsed="false">
      <c r="A6" s="4" t="s">
        <v>36</v>
      </c>
      <c r="B6" s="5" t="n">
        <f aca="false">_xlfn.AGGREGATE(12,6,Dane!$D$2:$D$999/(Dane!$A$2:$A$999="M"))</f>
        <v>8500</v>
      </c>
      <c r="C6" s="12" t="s">
        <v>37</v>
      </c>
      <c r="H6" s="14"/>
      <c r="I6" s="12" t="s">
        <v>38</v>
      </c>
      <c r="J6" s="12" t="n">
        <f aca="false" t="array" ref="J6:J6">MAX(IF(Dane!$A$2:$A$999="K",Dane!$D$2:$D$999))</f>
        <v>8200</v>
      </c>
      <c r="K6" s="12" t="n">
        <f aca="false" t="array" ref="K6:K6">MAX(IF(Dane!$A$2:$A$999="M",Dane!$D$2:$D$999))</f>
        <v>9000</v>
      </c>
    </row>
    <row r="7" customFormat="false" ht="45.3" hidden="false" customHeight="false" outlineLevel="0" collapsed="false">
      <c r="A7" s="15" t="s">
        <v>39</v>
      </c>
      <c r="B7" s="16" t="n">
        <f aca="false">IF(B6&gt;0,(B6-B5)/B6,"")</f>
        <v>0.0941176470588235</v>
      </c>
      <c r="C7" s="12" t="s">
        <v>40</v>
      </c>
      <c r="H7" s="10"/>
      <c r="I7" s="10"/>
      <c r="J7" s="10"/>
      <c r="K7" s="0"/>
    </row>
    <row r="8" customFormat="false" ht="34.65" hidden="false" customHeight="false" outlineLevel="0" collapsed="false">
      <c r="A8" s="4" t="s">
        <v>41</v>
      </c>
      <c r="B8" s="5" t="n">
        <f aca="false">AVERAGEIF(Dane!$A$2:$A$999,"K",Dane!$E$2:$E$999)</f>
        <v>700</v>
      </c>
      <c r="C8" s="12" t="s">
        <v>42</v>
      </c>
      <c r="H8" s="10"/>
      <c r="I8" s="10"/>
      <c r="J8" s="10"/>
      <c r="K8" s="0"/>
    </row>
    <row r="9" customFormat="false" ht="34.65" hidden="false" customHeight="false" outlineLevel="0" collapsed="false">
      <c r="A9" s="4" t="s">
        <v>43</v>
      </c>
      <c r="B9" s="5" t="n">
        <f aca="false">AVERAGEIF(Dane!$A$2:$A$999,"M",Dane!$E$2:$E$999)</f>
        <v>850</v>
      </c>
      <c r="C9" s="12" t="s">
        <v>44</v>
      </c>
      <c r="H9" s="14"/>
      <c r="I9" s="10"/>
      <c r="J9" s="10"/>
      <c r="K9" s="0"/>
    </row>
    <row r="10" customFormat="false" ht="54.65" hidden="false" customHeight="false" outlineLevel="0" collapsed="false">
      <c r="A10" s="15" t="s">
        <v>45</v>
      </c>
      <c r="B10" s="17" t="n">
        <f aca="false">QUARTILE(Dane!$D$2:$D$999,1)</f>
        <v>7800</v>
      </c>
      <c r="C10" s="12" t="s">
        <v>46</v>
      </c>
      <c r="H10" s="14"/>
      <c r="I10" s="10"/>
      <c r="J10" s="10"/>
      <c r="K10" s="0"/>
    </row>
    <row r="11" customFormat="false" ht="34.65" hidden="false" customHeight="false" outlineLevel="0" collapsed="false">
      <c r="A11" s="4" t="s">
        <v>47</v>
      </c>
      <c r="B11" s="7" t="n">
        <f aca="false" t="array" ref="B11:B11">QUARTILE(IF(Dane!$A$2:$A$999="K",Dane!$D$2:$D$999,""),1)</f>
        <v>7450</v>
      </c>
      <c r="C11" s="12" t="s">
        <v>48</v>
      </c>
      <c r="H11" s="14"/>
      <c r="I11" s="10"/>
      <c r="J11" s="10"/>
      <c r="K11" s="0"/>
    </row>
    <row r="12" customFormat="false" ht="45.3" hidden="false" customHeight="false" outlineLevel="0" collapsed="false">
      <c r="A12" s="4" t="s">
        <v>49</v>
      </c>
      <c r="B12" s="7" t="n">
        <f aca="false" t="array" ref="B12:B12">QUARTILE(IF(Dane!$A$2:$A$999="M",Dane!$D$2:$D$999,""),1)</f>
        <v>8250</v>
      </c>
      <c r="C12" s="12" t="s">
        <v>50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3:J2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32" activeCellId="0" sqref="H32"/>
    </sheetView>
  </sheetViews>
  <sheetFormatPr defaultColWidth="11.515625" defaultRowHeight="12.8" zeroHeight="false" outlineLevelRow="0" outlineLevelCol="0"/>
  <sheetData>
    <row r="23" customFormat="false" ht="12.8" hidden="false" customHeight="false" outlineLevel="0" collapsed="false">
      <c r="A23" s="18" t="s">
        <v>51</v>
      </c>
      <c r="J23" s="18" t="s">
        <v>52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6" activeCellId="0" sqref="A16"/>
    </sheetView>
  </sheetViews>
  <sheetFormatPr defaultColWidth="11.515625" defaultRowHeight="12.8" zeroHeight="false" outlineLevelRow="0" outlineLevelCol="0"/>
  <cols>
    <col collapsed="false" customWidth="true" hidden="false" outlineLevel="0" max="1" min="1" style="0" width="38.75"/>
  </cols>
  <sheetData>
    <row r="1" customFormat="false" ht="12.8" hidden="false" customHeight="false" outlineLevel="0" collapsed="false">
      <c r="A1" s="19" t="s">
        <v>53</v>
      </c>
    </row>
    <row r="2" customFormat="false" ht="12.8" hidden="false" customHeight="false" outlineLevel="0" collapsed="false">
      <c r="A2" s="13" t="s">
        <v>54</v>
      </c>
    </row>
    <row r="3" customFormat="false" ht="12.8" hidden="false" customHeight="false" outlineLevel="0" collapsed="false">
      <c r="A3" s="13" t="s">
        <v>55</v>
      </c>
    </row>
    <row r="4" customFormat="false" ht="23.95" hidden="false" customHeight="false" outlineLevel="0" collapsed="false">
      <c r="A4" s="13" t="s">
        <v>56</v>
      </c>
    </row>
    <row r="5" customFormat="false" ht="23.95" hidden="false" customHeight="false" outlineLevel="0" collapsed="false">
      <c r="A5" s="13" t="s">
        <v>57</v>
      </c>
    </row>
    <row r="6" customFormat="false" ht="35.3" hidden="false" customHeight="false" outlineLevel="0" collapsed="false">
      <c r="A6" s="13" t="s">
        <v>58</v>
      </c>
    </row>
    <row r="7" customFormat="false" ht="12.8" hidden="false" customHeight="false" outlineLevel="0" collapsed="false">
      <c r="A7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LibreOffice/7.3.1.3$Windows_X86_64 LibreOffice_project/a69ca51ded25f3eefd52d7bf9a5fad8c90b87951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2025-10-10T16:18:17Z</dcterms:modified>
  <cp:revision>2</cp:revision>
  <dc:subject/>
  <dc:title/>
</cp:coreProperties>
</file>